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995" windowHeight="8445" activeTab="0"/>
  </bookViews>
  <sheets>
    <sheet name="квітень 19 сайт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<sst xmlns="http://schemas.openxmlformats.org/spreadsheetml/2006/main" count="51" uniqueCount="50">
  <si>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№
п/п</t>
  </si>
  <si>
    <t>Найменування шкіл</t>
  </si>
  <si>
    <t xml:space="preserve">
Заробітна плата (освітня субвенція)</t>
  </si>
  <si>
    <t xml:space="preserve">
Нарахування на заробітну плату(освітня субвенція)</t>
  </si>
  <si>
    <t xml:space="preserve">
Заробітна плата (місцевий бюджет)</t>
  </si>
  <si>
    <t xml:space="preserve">
Нарахування на заробітну плату (місцевий бюджет)</t>
  </si>
  <si>
    <t xml:space="preserve">Придбання предметів та матеріалів
</t>
  </si>
  <si>
    <t>Придбання медикаментів</t>
  </si>
  <si>
    <t>Харчування дітей дошкільного віку</t>
  </si>
  <si>
    <t>Харчування учнів 1-4 кл. та пільгової категорії</t>
  </si>
  <si>
    <t>Оплата послуг (крім комунальних) (послуги зв'язку, інтернету, ремонт шк. автобусів та інше)</t>
  </si>
  <si>
    <t>Оплата за екоподаток, пеня та інше</t>
  </si>
  <si>
    <t>Видатки на відрядження</t>
  </si>
  <si>
    <t>Оплата за воду</t>
  </si>
  <si>
    <t>Оплата за електроенергію</t>
  </si>
  <si>
    <t>Оплата за газопостачання</t>
  </si>
  <si>
    <t>Оплата інших енергоносіїв (вугілля)</t>
  </si>
  <si>
    <t>Стипендії</t>
  </si>
  <si>
    <t>Придбання предметів довгострокового використання</t>
  </si>
  <si>
    <t>Кап. ремонт  інших об'єктів</t>
  </si>
  <si>
    <t>Всього</t>
  </si>
  <si>
    <t xml:space="preserve">Бандурський НВК </t>
  </si>
  <si>
    <t>Грушівська ЗОШ І-ІІ ст.</t>
  </si>
  <si>
    <t>Довгопристанська ЗОШ І-ІІІ ст.</t>
  </si>
  <si>
    <t>Жовтнева ЗОШ І-ІІІ ст.</t>
  </si>
  <si>
    <t>Зел. Кошарська ЗОШ І-ІІ ст.</t>
  </si>
  <si>
    <t>Кам’янобалківський НВК</t>
  </si>
  <si>
    <t>Кінецьпільська ЗОШ І-ІІІ ст.</t>
  </si>
  <si>
    <t>Кумарівська ЗОШ І-ІІІ ст.</t>
  </si>
  <si>
    <t>Лисогірська  ЗОШ І-ІІІ ст. №1</t>
  </si>
  <si>
    <t>Лукашівський НВК</t>
  </si>
  <si>
    <t>Мигіївська ЗОШ І-ІІІ ст.</t>
  </si>
  <si>
    <t>Підгороднянська ЗОШ І-ІІІ ст.</t>
  </si>
  <si>
    <t>Полтавський НВК</t>
  </si>
  <si>
    <t>Романовобалківська ЗОШ І-ІІІ ст.</t>
  </si>
  <si>
    <t xml:space="preserve">Синюхинобрідська  ЗОШ І-ІІІ ст. </t>
  </si>
  <si>
    <t>Софіївська  ЗОШ І-ІІІ ст.</t>
  </si>
  <si>
    <t>Станіславчицька ЗОШ І-ІІ ст.</t>
  </si>
  <si>
    <t>Степківська ЗОШ І-ІІІ ст.</t>
  </si>
  <si>
    <t>Тарасівський НВК</t>
  </si>
  <si>
    <t>Чаусівський НВК №1</t>
  </si>
  <si>
    <t>Чаусівський НВК №2</t>
  </si>
  <si>
    <t>Позашкільні заклади</t>
  </si>
  <si>
    <t>методкабінет</t>
  </si>
  <si>
    <t>Бухгалтерия</t>
  </si>
  <si>
    <t>господарча група</t>
  </si>
  <si>
    <t>ДЮСШ</t>
  </si>
  <si>
    <t>Діти всироти</t>
  </si>
  <si>
    <t>Адмін.збір</t>
  </si>
  <si>
    <t>Бюджетні видатки на утримання ЗЗСО квітень 2019 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</si>
</sst>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9" fillId="24" borderId="12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2" fontId="22" fillId="0" borderId="12" xfId="0" applyNumberFormat="1" applyFont="1" applyBorder="1" applyAlignment="1">
      <alignment/>
    </xf>
    <xf numFmtId="2" fontId="23" fillId="24" borderId="13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1" fillId="0" borderId="12" xfId="0" applyFont="1" applyBorder="1" applyAlignment="1">
      <alignment/>
    </xf>
    <xf numFmtId="2" fontId="24" fillId="24" borderId="15" xfId="0" applyNumberFormat="1" applyFont="1" applyFill="1" applyBorder="1" applyAlignment="1">
      <alignment horizontal="center"/>
    </xf>
    <xf numFmtId="2" fontId="23" fillId="24" borderId="15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2" fontId="24" fillId="24" borderId="17" xfId="0" applyNumberFormat="1" applyFont="1" applyFill="1" applyBorder="1" applyAlignment="1">
      <alignment horizontal="center"/>
    </xf>
    <xf numFmtId="2" fontId="24" fillId="24" borderId="18" xfId="0" applyNumberFormat="1" applyFont="1" applyFill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2" fontId="26" fillId="0" borderId="12" xfId="0" applyNumberFormat="1" applyFont="1" applyBorder="1" applyAlignment="1">
      <alignment/>
    </xf>
    <xf numFmtId="2" fontId="27" fillId="24" borderId="12" xfId="0" applyNumberFormat="1" applyFont="1" applyFill="1" applyBorder="1" applyAlignment="1">
      <alignment/>
    </xf>
    <xf numFmtId="188" fontId="8" fillId="0" borderId="0" xfId="0" applyNumberFormat="1" applyFon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12" xfId="0" applyBorder="1" applyAlignment="1">
      <alignment/>
    </xf>
    <xf numFmtId="9" fontId="0" fillId="0" borderId="0" xfId="55" applyFont="1" applyAlignment="1">
      <alignment/>
    </xf>
    <xf numFmtId="2" fontId="21" fillId="0" borderId="12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0" fontId="25" fillId="0" borderId="12" xfId="0" applyFont="1" applyBorder="1" applyAlignment="1">
      <alignment/>
    </xf>
    <xf numFmtId="2" fontId="28" fillId="24" borderId="1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75" zoomScaleNormal="75" workbookViewId="0" topLeftCell="H1">
      <selection activeCell="O33" sqref="O33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3.28125" style="0" customWidth="1"/>
    <col min="4" max="4" width="9.57421875" style="0" customWidth="1"/>
    <col min="5" max="5" width="11.57421875" style="0" customWidth="1"/>
    <col min="6" max="6" width="10.421875" style="0" customWidth="1"/>
    <col min="7" max="7" width="10.57421875" style="0" customWidth="1"/>
    <col min="8" max="8" width="8.140625" style="0" customWidth="1"/>
    <col min="9" max="9" width="9.57421875" style="0" customWidth="1"/>
    <col min="10" max="10" width="10.140625" style="0" customWidth="1"/>
    <col min="11" max="11" width="13.00390625" style="0" customWidth="1"/>
    <col min="12" max="12" width="8.57421875" style="0" customWidth="1"/>
    <col min="13" max="13" width="11.00390625" style="0" customWidth="1"/>
    <col min="14" max="14" width="8.00390625" style="0" customWidth="1"/>
    <col min="15" max="15" width="11.8515625" style="0" customWidth="1"/>
    <col min="16" max="16" width="10.8515625" style="0" customWidth="1"/>
    <col min="17" max="17" width="10.421875" style="0" customWidth="1"/>
    <col min="18" max="18" width="8.8515625" style="0" customWidth="1"/>
    <col min="19" max="19" width="10.28125" style="0" customWidth="1"/>
    <col min="21" max="21" width="13.00390625" style="0" customWidth="1"/>
    <col min="23" max="23" width="15.140625" style="0" customWidth="1"/>
    <col min="24" max="24" width="18.8515625" style="0" customWidth="1"/>
  </cols>
  <sheetData>
    <row r="1" spans="5:16" ht="21">
      <c r="E1" s="43" t="s">
        <v>49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ht="15.75" thickBot="1"/>
    <row r="3" spans="1:21" s="5" customFormat="1" ht="95.2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4" t="s">
        <v>20</v>
      </c>
    </row>
    <row r="4" spans="1:24" ht="15" customHeight="1">
      <c r="A4" s="6">
        <v>1</v>
      </c>
      <c r="B4" s="39" t="s">
        <v>21</v>
      </c>
      <c r="C4" s="42">
        <v>172625.89</v>
      </c>
      <c r="D4" s="42">
        <v>37977.7</v>
      </c>
      <c r="E4" s="10">
        <f>41003.32+2118.47+8176.88+7344.63</f>
        <v>58643.299999999996</v>
      </c>
      <c r="F4" s="9">
        <f>9020.72+466.07+1798.91+1615.82</f>
        <v>12901.519999999999</v>
      </c>
      <c r="G4" s="11"/>
      <c r="H4" s="12"/>
      <c r="I4" s="12">
        <v>5609.09</v>
      </c>
      <c r="J4" s="12">
        <v>9996.19</v>
      </c>
      <c r="K4" s="12">
        <v>150</v>
      </c>
      <c r="L4" s="12"/>
      <c r="M4" s="12"/>
      <c r="N4" s="12"/>
      <c r="O4" s="12">
        <v>861.74</v>
      </c>
      <c r="P4" s="12"/>
      <c r="Q4" s="12"/>
      <c r="R4" s="12"/>
      <c r="S4" s="12"/>
      <c r="T4" s="12"/>
      <c r="U4" s="13">
        <f>SUM(C4:T4)</f>
        <v>298765.43000000005</v>
      </c>
      <c r="X4" s="14"/>
    </row>
    <row r="5" spans="1:24" ht="15" customHeight="1">
      <c r="A5" s="6">
        <v>2</v>
      </c>
      <c r="B5" s="39" t="s">
        <v>22</v>
      </c>
      <c r="C5" s="42">
        <v>154568.54</v>
      </c>
      <c r="D5" s="42">
        <v>34148.61</v>
      </c>
      <c r="E5" s="10">
        <v>36879.12</v>
      </c>
      <c r="F5" s="9">
        <v>8572.43</v>
      </c>
      <c r="G5" s="11"/>
      <c r="H5" s="12"/>
      <c r="I5" s="12"/>
      <c r="J5" s="12">
        <v>19868.79</v>
      </c>
      <c r="K5" s="12"/>
      <c r="L5" s="12"/>
      <c r="M5" s="12"/>
      <c r="N5" s="12"/>
      <c r="O5" s="12">
        <v>2195.11</v>
      </c>
      <c r="P5" s="12">
        <v>29738.65</v>
      </c>
      <c r="Q5" s="12"/>
      <c r="R5" s="12"/>
      <c r="S5" s="12"/>
      <c r="T5" s="12"/>
      <c r="U5" s="13">
        <f>SUM(C5:T5)</f>
        <v>285971.25</v>
      </c>
      <c r="X5" s="14"/>
    </row>
    <row r="6" spans="1:24" ht="15">
      <c r="A6" s="6">
        <v>3</v>
      </c>
      <c r="B6" s="39" t="s">
        <v>23</v>
      </c>
      <c r="C6" s="42">
        <v>233250.16</v>
      </c>
      <c r="D6" s="42">
        <v>50278.56</v>
      </c>
      <c r="E6" s="10">
        <f>2425.8+41044.9</f>
        <v>43470.700000000004</v>
      </c>
      <c r="F6" s="9">
        <f>533.68+10488.9</f>
        <v>11022.58</v>
      </c>
      <c r="G6" s="11">
        <v>7069.53</v>
      </c>
      <c r="H6" s="12"/>
      <c r="I6" s="12"/>
      <c r="J6" s="12">
        <v>15339.11</v>
      </c>
      <c r="K6" s="12">
        <v>583.55</v>
      </c>
      <c r="L6" s="12"/>
      <c r="M6" s="12"/>
      <c r="N6" s="12">
        <v>700</v>
      </c>
      <c r="O6" s="12">
        <v>10295.4</v>
      </c>
      <c r="P6" s="12"/>
      <c r="Q6" s="12"/>
      <c r="R6" s="12"/>
      <c r="S6" s="12"/>
      <c r="T6" s="12"/>
      <c r="U6" s="13">
        <f>SUM(C6:T6)</f>
        <v>372009.59</v>
      </c>
      <c r="X6" s="14"/>
    </row>
    <row r="7" spans="1:24" ht="15">
      <c r="A7" s="6">
        <v>4</v>
      </c>
      <c r="B7" s="39" t="s">
        <v>24</v>
      </c>
      <c r="C7" s="42">
        <v>144587.7</v>
      </c>
      <c r="D7" s="42">
        <v>29688.6</v>
      </c>
      <c r="E7" s="10">
        <v>33399.1</v>
      </c>
      <c r="F7" s="9">
        <v>8697.9</v>
      </c>
      <c r="G7" s="11">
        <v>12124.09</v>
      </c>
      <c r="H7" s="12"/>
      <c r="I7" s="12"/>
      <c r="J7" s="12">
        <v>6845.21</v>
      </c>
      <c r="K7" s="12">
        <v>5980</v>
      </c>
      <c r="L7" s="12"/>
      <c r="M7" s="12"/>
      <c r="N7" s="12"/>
      <c r="O7" s="12">
        <v>10531.61</v>
      </c>
      <c r="P7" s="12"/>
      <c r="Q7" s="12"/>
      <c r="R7" s="12"/>
      <c r="S7" s="12"/>
      <c r="T7" s="12"/>
      <c r="U7" s="13">
        <f>SUM(C7:T7)</f>
        <v>251854.21000000002</v>
      </c>
      <c r="X7" s="14"/>
    </row>
    <row r="8" spans="1:24" ht="15">
      <c r="A8" s="6">
        <v>5</v>
      </c>
      <c r="B8" s="39" t="s">
        <v>25</v>
      </c>
      <c r="C8" s="42">
        <v>179458.83</v>
      </c>
      <c r="D8" s="42">
        <v>39480.94</v>
      </c>
      <c r="E8" s="10">
        <v>29486.47</v>
      </c>
      <c r="F8" s="9">
        <v>7602.92</v>
      </c>
      <c r="G8" s="11"/>
      <c r="H8" s="12"/>
      <c r="I8" s="12"/>
      <c r="J8" s="12">
        <v>12097.96</v>
      </c>
      <c r="K8" s="12">
        <v>603.53</v>
      </c>
      <c r="L8" s="12"/>
      <c r="M8" s="12"/>
      <c r="N8" s="12"/>
      <c r="O8" s="12">
        <v>900.21</v>
      </c>
      <c r="P8" s="12"/>
      <c r="Q8" s="12"/>
      <c r="R8" s="12"/>
      <c r="S8" s="12"/>
      <c r="T8" s="12"/>
      <c r="U8" s="13">
        <f>SUM(C8:T8)</f>
        <v>269630.86000000004</v>
      </c>
      <c r="X8" s="14"/>
    </row>
    <row r="9" spans="1:24" ht="15" hidden="1">
      <c r="A9" s="6">
        <v>6</v>
      </c>
      <c r="B9" s="39" t="s">
        <v>26</v>
      </c>
      <c r="C9" s="8"/>
      <c r="D9" s="42"/>
      <c r="E9" s="10"/>
      <c r="F9" s="9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X9" s="14"/>
    </row>
    <row r="10" spans="1:24" ht="15">
      <c r="A10" s="6">
        <v>6</v>
      </c>
      <c r="B10" s="39" t="s">
        <v>27</v>
      </c>
      <c r="C10" s="42">
        <v>435546.47</v>
      </c>
      <c r="D10" s="42">
        <v>94905.31</v>
      </c>
      <c r="E10" s="10">
        <f>5524.64+76593.31</f>
        <v>82117.95</v>
      </c>
      <c r="F10" s="9">
        <f>464.62+17153.48</f>
        <v>17618.1</v>
      </c>
      <c r="G10" s="11">
        <v>5664.66</v>
      </c>
      <c r="H10" s="12"/>
      <c r="I10" s="12"/>
      <c r="J10" s="12">
        <v>62334.55</v>
      </c>
      <c r="K10" s="12">
        <v>460</v>
      </c>
      <c r="L10" s="12"/>
      <c r="M10" s="12"/>
      <c r="N10" s="12"/>
      <c r="O10" s="12">
        <v>2602.9</v>
      </c>
      <c r="P10" s="12">
        <v>32583.52</v>
      </c>
      <c r="Q10" s="12"/>
      <c r="R10" s="12"/>
      <c r="S10" s="12"/>
      <c r="T10" s="12"/>
      <c r="U10" s="13">
        <f>SUM(C10:T10)</f>
        <v>733833.4600000001</v>
      </c>
      <c r="X10" s="14"/>
    </row>
    <row r="11" spans="1:24" ht="14.25" customHeight="1">
      <c r="A11" s="6">
        <v>7</v>
      </c>
      <c r="B11" s="39" t="s">
        <v>28</v>
      </c>
      <c r="C11" s="42">
        <v>215218.62</v>
      </c>
      <c r="D11" s="42">
        <v>47820.93</v>
      </c>
      <c r="E11" s="10">
        <f>2299.5+50172.17</f>
        <v>52471.67</v>
      </c>
      <c r="F11" s="9">
        <f>918.06+11496.9</f>
        <v>12414.96</v>
      </c>
      <c r="G11" s="11"/>
      <c r="H11" s="12"/>
      <c r="I11" s="12"/>
      <c r="J11" s="12">
        <v>14926.59</v>
      </c>
      <c r="K11" s="12">
        <v>480</v>
      </c>
      <c r="L11" s="12"/>
      <c r="M11" s="12"/>
      <c r="N11" s="12"/>
      <c r="O11" s="12">
        <v>13473.17</v>
      </c>
      <c r="P11" s="12"/>
      <c r="Q11" s="12"/>
      <c r="R11" s="12"/>
      <c r="S11" s="12"/>
      <c r="T11" s="12"/>
      <c r="U11" s="13">
        <f>SUM(C11:T11)</f>
        <v>356805.94</v>
      </c>
      <c r="X11" s="14"/>
    </row>
    <row r="12" spans="1:24" ht="15" customHeight="1">
      <c r="A12" s="6">
        <v>8</v>
      </c>
      <c r="B12" s="39" t="s">
        <v>29</v>
      </c>
      <c r="C12" s="42">
        <v>293883.49</v>
      </c>
      <c r="D12" s="42">
        <v>65979.02</v>
      </c>
      <c r="E12" s="10">
        <f>4284+83450.38</f>
        <v>87734.38</v>
      </c>
      <c r="F12" s="9">
        <f>942.48+18443.11</f>
        <v>19385.59</v>
      </c>
      <c r="G12" s="11"/>
      <c r="H12" s="12"/>
      <c r="I12" s="12"/>
      <c r="J12" s="12">
        <v>39963.83</v>
      </c>
      <c r="K12" s="12">
        <v>103.53</v>
      </c>
      <c r="L12" s="12"/>
      <c r="M12" s="12"/>
      <c r="N12" s="12">
        <v>572.5</v>
      </c>
      <c r="O12" s="12">
        <v>2584.43</v>
      </c>
      <c r="P12" s="12"/>
      <c r="Q12" s="12"/>
      <c r="R12" s="12">
        <v>1920</v>
      </c>
      <c r="S12" s="12"/>
      <c r="T12" s="12"/>
      <c r="U12" s="13">
        <f>SUM(C12:T12)</f>
        <v>512126.7700000001</v>
      </c>
      <c r="X12" s="14"/>
    </row>
    <row r="13" spans="1:24" ht="15">
      <c r="A13" s="6">
        <v>9</v>
      </c>
      <c r="B13" s="39" t="s">
        <v>30</v>
      </c>
      <c r="C13" s="42">
        <v>115952.63</v>
      </c>
      <c r="D13" s="42">
        <v>24720.78</v>
      </c>
      <c r="E13" s="10">
        <f>28484.32+5624.78+7344.63</f>
        <v>41453.729999999996</v>
      </c>
      <c r="F13" s="9">
        <f>6072.75+1237.45+2065.64</f>
        <v>9375.84</v>
      </c>
      <c r="G13" s="11">
        <v>6540.78</v>
      </c>
      <c r="H13" s="12"/>
      <c r="I13" s="12">
        <v>2264.47</v>
      </c>
      <c r="J13" s="12">
        <v>6705.62</v>
      </c>
      <c r="K13" s="12">
        <v>480</v>
      </c>
      <c r="L13" s="12"/>
      <c r="M13" s="12"/>
      <c r="N13" s="12">
        <v>204</v>
      </c>
      <c r="O13" s="12">
        <v>979.46</v>
      </c>
      <c r="P13" s="12"/>
      <c r="Q13" s="12"/>
      <c r="R13" s="12"/>
      <c r="S13" s="12"/>
      <c r="T13" s="12"/>
      <c r="U13" s="13">
        <f>SUM(C13:T13)</f>
        <v>208677.31</v>
      </c>
      <c r="X13" s="14"/>
    </row>
    <row r="14" spans="1:24" ht="15">
      <c r="A14" s="6">
        <v>10</v>
      </c>
      <c r="B14" s="39" t="s">
        <v>31</v>
      </c>
      <c r="C14" s="42">
        <v>250260.08</v>
      </c>
      <c r="D14" s="42">
        <v>54141.75</v>
      </c>
      <c r="E14" s="10">
        <f>71875.75+2762.32</f>
        <v>74638.07</v>
      </c>
      <c r="F14" s="9">
        <f>15529.1+918.06</f>
        <v>16447.16</v>
      </c>
      <c r="G14" s="11"/>
      <c r="H14" s="12"/>
      <c r="I14" s="12"/>
      <c r="J14" s="12">
        <v>27557.82</v>
      </c>
      <c r="K14" s="12">
        <v>200</v>
      </c>
      <c r="L14" s="12"/>
      <c r="M14" s="12"/>
      <c r="N14" s="12">
        <v>771.26</v>
      </c>
      <c r="O14" s="12">
        <v>1761.17</v>
      </c>
      <c r="P14" s="12">
        <v>51902.69</v>
      </c>
      <c r="Q14" s="12"/>
      <c r="R14" s="12"/>
      <c r="S14" s="12"/>
      <c r="T14" s="12"/>
      <c r="U14" s="13">
        <f aca="true" t="shared" si="0" ref="U14:U24">SUM(C14:T14)</f>
        <v>477679.99999999994</v>
      </c>
      <c r="X14" s="14"/>
    </row>
    <row r="15" spans="1:24" ht="15">
      <c r="A15" s="6">
        <v>11</v>
      </c>
      <c r="B15" s="39" t="s">
        <v>32</v>
      </c>
      <c r="C15" s="42">
        <v>244909.82</v>
      </c>
      <c r="D15" s="42">
        <v>51968.21</v>
      </c>
      <c r="E15" s="10">
        <f>64195.72+2762.32</f>
        <v>66958.04000000001</v>
      </c>
      <c r="F15" s="15">
        <f>14627.05+718.11</f>
        <v>15345.16</v>
      </c>
      <c r="G15" s="11">
        <v>4036.8</v>
      </c>
      <c r="H15" s="12"/>
      <c r="I15" s="12"/>
      <c r="J15" s="12">
        <v>39407.98</v>
      </c>
      <c r="K15" s="12">
        <v>220</v>
      </c>
      <c r="L15" s="12"/>
      <c r="M15" s="12"/>
      <c r="N15" s="12"/>
      <c r="O15" s="12">
        <v>2085.25</v>
      </c>
      <c r="P15" s="12">
        <v>35925.99</v>
      </c>
      <c r="Q15" s="12"/>
      <c r="R15" s="12"/>
      <c r="S15" s="12"/>
      <c r="T15" s="12"/>
      <c r="U15" s="13">
        <f t="shared" si="0"/>
        <v>460857.25</v>
      </c>
      <c r="X15" s="14"/>
    </row>
    <row r="16" spans="1:24" ht="15">
      <c r="A16" s="6">
        <v>12</v>
      </c>
      <c r="B16" s="39" t="s">
        <v>33</v>
      </c>
      <c r="C16" s="42">
        <v>132727.92</v>
      </c>
      <c r="D16" s="42">
        <v>29200.14</v>
      </c>
      <c r="E16" s="10">
        <f>31566.05+8514+8398.26</f>
        <v>48478.310000000005</v>
      </c>
      <c r="F16" s="15">
        <f>7162.55+1873.08+1847.63</f>
        <v>10883.260000000002</v>
      </c>
      <c r="G16" s="16">
        <v>1942.34</v>
      </c>
      <c r="H16" s="12"/>
      <c r="I16" s="12">
        <v>8198.41</v>
      </c>
      <c r="J16" s="12">
        <v>7487.49</v>
      </c>
      <c r="K16" s="12">
        <v>250</v>
      </c>
      <c r="L16" s="12"/>
      <c r="M16" s="12"/>
      <c r="N16" s="12"/>
      <c r="O16" s="12">
        <v>1632.49</v>
      </c>
      <c r="P16" s="12">
        <v>29067.99</v>
      </c>
      <c r="Q16" s="12"/>
      <c r="R16" s="12"/>
      <c r="S16" s="12"/>
      <c r="T16" s="12"/>
      <c r="U16" s="13">
        <f t="shared" si="0"/>
        <v>269868.35</v>
      </c>
      <c r="X16" s="14"/>
    </row>
    <row r="17" spans="1:24" ht="23.25">
      <c r="A17" s="6">
        <v>13</v>
      </c>
      <c r="B17" s="39" t="s">
        <v>34</v>
      </c>
      <c r="C17" s="42">
        <v>280747.91</v>
      </c>
      <c r="D17" s="42">
        <v>62463.89</v>
      </c>
      <c r="E17" s="10">
        <f>2413.19+68375.64</f>
        <v>70788.83</v>
      </c>
      <c r="F17" s="15">
        <f>656.51+16419.72</f>
        <v>17076.23</v>
      </c>
      <c r="G17" s="16">
        <v>12251.85</v>
      </c>
      <c r="H17" s="12"/>
      <c r="I17" s="12"/>
      <c r="J17" s="12">
        <v>21980.46</v>
      </c>
      <c r="K17" s="12">
        <v>103.53</v>
      </c>
      <c r="L17" s="12"/>
      <c r="M17" s="12"/>
      <c r="N17" s="12">
        <v>40</v>
      </c>
      <c r="O17" s="12">
        <v>10064.82</v>
      </c>
      <c r="P17" s="12"/>
      <c r="Q17" s="12"/>
      <c r="R17" s="12"/>
      <c r="S17" s="12"/>
      <c r="T17" s="12"/>
      <c r="U17" s="13">
        <f t="shared" si="0"/>
        <v>475517.52</v>
      </c>
      <c r="X17" s="14"/>
    </row>
    <row r="18" spans="1:24" ht="15">
      <c r="A18" s="6">
        <v>14</v>
      </c>
      <c r="B18" s="39" t="s">
        <v>35</v>
      </c>
      <c r="C18" s="42">
        <v>231768.13</v>
      </c>
      <c r="D18" s="42">
        <v>51623.27</v>
      </c>
      <c r="E18" s="10">
        <f>2126.25+45218.2</f>
        <v>47344.45</v>
      </c>
      <c r="F18" s="15">
        <f>467.77+9948</f>
        <v>10415.77</v>
      </c>
      <c r="G18" s="16">
        <v>11803.97</v>
      </c>
      <c r="H18" s="12"/>
      <c r="I18" s="12"/>
      <c r="J18" s="12">
        <v>20899.17</v>
      </c>
      <c r="K18" s="12"/>
      <c r="L18" s="12"/>
      <c r="M18" s="12"/>
      <c r="N18" s="12">
        <v>429.5</v>
      </c>
      <c r="O18" s="12">
        <v>1454.27</v>
      </c>
      <c r="P18" s="12"/>
      <c r="Q18" s="12"/>
      <c r="R18" s="12"/>
      <c r="S18" s="12"/>
      <c r="T18" s="12"/>
      <c r="U18" s="13">
        <f t="shared" si="0"/>
        <v>375738.53</v>
      </c>
      <c r="X18" s="14"/>
    </row>
    <row r="19" spans="1:24" ht="15">
      <c r="A19" s="6">
        <v>15</v>
      </c>
      <c r="B19" s="39" t="s">
        <v>36</v>
      </c>
      <c r="C19" s="42">
        <v>204444.07</v>
      </c>
      <c r="D19" s="42">
        <v>44977.7</v>
      </c>
      <c r="E19" s="10">
        <f>1968.75+47269.74</f>
        <v>49238.49</v>
      </c>
      <c r="F19" s="15">
        <f>433.13+10399.36</f>
        <v>10832.49</v>
      </c>
      <c r="G19" s="16"/>
      <c r="H19" s="12"/>
      <c r="I19" s="12"/>
      <c r="J19" s="12">
        <v>16414.97</v>
      </c>
      <c r="K19" s="12">
        <v>303.53</v>
      </c>
      <c r="L19" s="12"/>
      <c r="M19" s="12"/>
      <c r="N19" s="12"/>
      <c r="O19" s="12">
        <v>26072.61</v>
      </c>
      <c r="P19" s="12"/>
      <c r="Q19" s="12"/>
      <c r="R19" s="12"/>
      <c r="S19" s="12"/>
      <c r="T19" s="12"/>
      <c r="U19" s="13">
        <f t="shared" si="0"/>
        <v>352283.86</v>
      </c>
      <c r="X19" s="14"/>
    </row>
    <row r="20" spans="1:24" ht="15">
      <c r="A20" s="6">
        <v>16</v>
      </c>
      <c r="B20" s="39" t="s">
        <v>37</v>
      </c>
      <c r="C20" s="42">
        <v>128643.74</v>
      </c>
      <c r="D20" s="42">
        <v>28301.63</v>
      </c>
      <c r="E20" s="10">
        <v>30378.72</v>
      </c>
      <c r="F20" s="15">
        <v>7142.37</v>
      </c>
      <c r="G20" s="16"/>
      <c r="H20" s="12"/>
      <c r="I20" s="12"/>
      <c r="J20" s="12">
        <v>4048.5</v>
      </c>
      <c r="K20" s="12">
        <v>200</v>
      </c>
      <c r="L20" s="12"/>
      <c r="M20" s="12"/>
      <c r="N20" s="12"/>
      <c r="O20" s="12">
        <v>680.16</v>
      </c>
      <c r="P20" s="12"/>
      <c r="Q20" s="12"/>
      <c r="R20" s="12"/>
      <c r="S20" s="12"/>
      <c r="T20" s="12"/>
      <c r="U20" s="13">
        <f t="shared" si="0"/>
        <v>199395.12</v>
      </c>
      <c r="X20" s="14"/>
    </row>
    <row r="21" spans="1:24" ht="15">
      <c r="A21" s="6">
        <v>17</v>
      </c>
      <c r="B21" s="39" t="s">
        <v>38</v>
      </c>
      <c r="C21" s="42">
        <v>205424.03</v>
      </c>
      <c r="D21" s="42">
        <v>41553.04</v>
      </c>
      <c r="E21" s="10">
        <f>43093.28+2264.07</f>
        <v>45357.35</v>
      </c>
      <c r="F21" s="15">
        <f>9480.51+190.41</f>
        <v>9670.92</v>
      </c>
      <c r="G21" s="16"/>
      <c r="H21" s="12"/>
      <c r="I21" s="12"/>
      <c r="J21" s="12">
        <v>19751.91</v>
      </c>
      <c r="K21" s="12">
        <v>103.53</v>
      </c>
      <c r="L21" s="12"/>
      <c r="M21" s="12"/>
      <c r="N21" s="12">
        <v>309.24</v>
      </c>
      <c r="O21" s="12">
        <v>14752.46</v>
      </c>
      <c r="P21" s="12"/>
      <c r="Q21" s="12"/>
      <c r="R21" s="12"/>
      <c r="S21" s="12"/>
      <c r="T21" s="12"/>
      <c r="U21" s="13">
        <f t="shared" si="0"/>
        <v>336922.48</v>
      </c>
      <c r="X21" s="14"/>
    </row>
    <row r="22" spans="1:24" ht="15">
      <c r="A22" s="6">
        <v>18</v>
      </c>
      <c r="B22" s="39" t="s">
        <v>39</v>
      </c>
      <c r="C22" s="42">
        <v>97157.93</v>
      </c>
      <c r="D22" s="42">
        <v>21374.75</v>
      </c>
      <c r="E22" s="10">
        <f>27583.08+2086.5+2086.5</f>
        <v>31756.08</v>
      </c>
      <c r="F22" s="15">
        <f>7254.57+918.06+459.03</f>
        <v>8631.66</v>
      </c>
      <c r="G22" s="16"/>
      <c r="H22" s="12"/>
      <c r="I22" s="12"/>
      <c r="J22" s="12">
        <v>3037.08</v>
      </c>
      <c r="K22" s="12">
        <v>49103.53</v>
      </c>
      <c r="L22" s="12"/>
      <c r="M22" s="12"/>
      <c r="N22" s="12"/>
      <c r="O22" s="12">
        <v>1361.7</v>
      </c>
      <c r="P22" s="12"/>
      <c r="Q22" s="12"/>
      <c r="R22" s="12"/>
      <c r="S22" s="12"/>
      <c r="T22" s="12"/>
      <c r="U22" s="13">
        <f t="shared" si="0"/>
        <v>212422.73</v>
      </c>
      <c r="X22" s="14"/>
    </row>
    <row r="23" spans="1:24" ht="15">
      <c r="A23" s="6">
        <v>19</v>
      </c>
      <c r="B23" s="39" t="s">
        <v>40</v>
      </c>
      <c r="C23" s="42">
        <v>214551.91</v>
      </c>
      <c r="D23" s="42">
        <v>46034.09</v>
      </c>
      <c r="E23" s="10">
        <f>2377.28+63320.88+12136.65+9451.51</f>
        <v>87286.31999999999</v>
      </c>
      <c r="F23" s="15">
        <f>918.06+13304.51+2670.06+2983.7</f>
        <v>19876.33</v>
      </c>
      <c r="G23" s="16">
        <v>7548.07</v>
      </c>
      <c r="H23" s="12"/>
      <c r="I23" s="12">
        <v>6822.72</v>
      </c>
      <c r="J23" s="12">
        <v>25436.02</v>
      </c>
      <c r="K23" s="12">
        <v>253.53</v>
      </c>
      <c r="L23" s="12"/>
      <c r="M23" s="12"/>
      <c r="N23" s="12"/>
      <c r="O23" s="12">
        <v>17446.68</v>
      </c>
      <c r="P23" s="12"/>
      <c r="Q23" s="12"/>
      <c r="R23" s="12"/>
      <c r="S23" s="12"/>
      <c r="T23" s="12"/>
      <c r="U23" s="13">
        <f t="shared" si="0"/>
        <v>425255.67000000004</v>
      </c>
      <c r="X23" s="14"/>
    </row>
    <row r="24" spans="1:24" ht="15">
      <c r="A24" s="17">
        <v>20</v>
      </c>
      <c r="B24" s="18" t="s">
        <v>41</v>
      </c>
      <c r="C24" s="42">
        <v>121243.23</v>
      </c>
      <c r="D24" s="42">
        <v>33073.9</v>
      </c>
      <c r="E24" s="10">
        <f>30767.69+9192.53+12287.58</f>
        <v>52247.8</v>
      </c>
      <c r="F24" s="15">
        <f>6783.02+2022.36+2717.4</f>
        <v>11522.78</v>
      </c>
      <c r="G24" s="16">
        <v>7135.7</v>
      </c>
      <c r="H24" s="12"/>
      <c r="I24" s="12">
        <v>6718.15</v>
      </c>
      <c r="J24" s="12">
        <v>9338.19</v>
      </c>
      <c r="K24" s="12">
        <v>103.53</v>
      </c>
      <c r="L24" s="12"/>
      <c r="M24" s="12"/>
      <c r="N24" s="12"/>
      <c r="O24" s="12">
        <v>1261.83</v>
      </c>
      <c r="P24" s="12"/>
      <c r="Q24" s="12"/>
      <c r="R24" s="12"/>
      <c r="S24" s="12"/>
      <c r="T24" s="12"/>
      <c r="U24" s="13">
        <f t="shared" si="0"/>
        <v>242645.11</v>
      </c>
      <c r="X24" s="14"/>
    </row>
    <row r="25" spans="1:24" ht="15" customHeight="1" hidden="1">
      <c r="A25" s="6">
        <v>22</v>
      </c>
      <c r="B25" s="7" t="s">
        <v>42</v>
      </c>
      <c r="C25" s="8"/>
      <c r="D25" s="8"/>
      <c r="E25" s="19"/>
      <c r="F25" s="15"/>
      <c r="G25" s="16"/>
      <c r="H25" s="13"/>
      <c r="I25" s="13"/>
      <c r="J25" s="13"/>
      <c r="K25" s="12"/>
      <c r="L25" s="12"/>
      <c r="M25" s="13"/>
      <c r="N25" s="13"/>
      <c r="O25" s="12"/>
      <c r="P25" s="13"/>
      <c r="Q25" s="12"/>
      <c r="R25" s="13"/>
      <c r="S25" s="13"/>
      <c r="T25" s="13"/>
      <c r="U25" s="13"/>
      <c r="X25" s="14"/>
    </row>
    <row r="26" spans="1:24" ht="15" hidden="1">
      <c r="A26" s="21">
        <v>23</v>
      </c>
      <c r="B26" s="7" t="s">
        <v>43</v>
      </c>
      <c r="C26" s="8"/>
      <c r="D26" s="8"/>
      <c r="E26" s="19"/>
      <c r="F26" s="15"/>
      <c r="G26" s="20"/>
      <c r="H26" s="13"/>
      <c r="I26" s="13"/>
      <c r="J26" s="13"/>
      <c r="K26" s="12"/>
      <c r="L26" s="12"/>
      <c r="M26" s="13"/>
      <c r="N26" s="12"/>
      <c r="O26" s="12"/>
      <c r="P26" s="12"/>
      <c r="Q26" s="13"/>
      <c r="R26" s="13"/>
      <c r="S26" s="13"/>
      <c r="T26" s="13"/>
      <c r="U26" s="13"/>
      <c r="X26" s="14"/>
    </row>
    <row r="27" spans="1:24" ht="15" hidden="1">
      <c r="A27" s="21">
        <v>24</v>
      </c>
      <c r="B27" s="7" t="s">
        <v>44</v>
      </c>
      <c r="C27" s="8"/>
      <c r="D27" s="8"/>
      <c r="E27" s="19"/>
      <c r="F27" s="15"/>
      <c r="G27" s="16"/>
      <c r="H27" s="13"/>
      <c r="I27" s="13"/>
      <c r="J27" s="13"/>
      <c r="K27" s="12"/>
      <c r="L27" s="22"/>
      <c r="M27" s="13"/>
      <c r="N27" s="12"/>
      <c r="O27" s="12"/>
      <c r="P27" s="12"/>
      <c r="Q27" s="13"/>
      <c r="R27" s="13"/>
      <c r="S27" s="13"/>
      <c r="T27" s="13"/>
      <c r="U27" s="13"/>
      <c r="X27" s="14"/>
    </row>
    <row r="28" spans="1:24" ht="12.75" customHeight="1" hidden="1">
      <c r="A28" s="21">
        <v>25</v>
      </c>
      <c r="B28" s="7" t="s">
        <v>45</v>
      </c>
      <c r="C28" s="8"/>
      <c r="D28" s="8"/>
      <c r="E28" s="19"/>
      <c r="F28" s="15"/>
      <c r="G28" s="16"/>
      <c r="H28" s="13"/>
      <c r="I28" s="13"/>
      <c r="J28" s="13"/>
      <c r="K28" s="12"/>
      <c r="L28" s="12"/>
      <c r="M28" s="13"/>
      <c r="N28" s="12"/>
      <c r="O28" s="12"/>
      <c r="P28" s="12"/>
      <c r="Q28" s="13"/>
      <c r="R28" s="13"/>
      <c r="S28" s="13"/>
      <c r="T28" s="13"/>
      <c r="U28" s="13"/>
      <c r="X28" s="14"/>
    </row>
    <row r="29" spans="1:24" ht="12" customHeight="1" hidden="1">
      <c r="A29" s="21">
        <v>26</v>
      </c>
      <c r="B29" s="23" t="s">
        <v>46</v>
      </c>
      <c r="C29" s="8"/>
      <c r="D29" s="8"/>
      <c r="E29" s="10"/>
      <c r="F29" s="15"/>
      <c r="G29" s="16">
        <f>4286.27+1619.4</f>
        <v>5905.67</v>
      </c>
      <c r="H29" s="24"/>
      <c r="I29" s="24"/>
      <c r="J29" s="24"/>
      <c r="K29" s="12"/>
      <c r="L29" s="25"/>
      <c r="M29" s="13"/>
      <c r="N29" s="13"/>
      <c r="O29" s="13"/>
      <c r="P29" s="13"/>
      <c r="Q29" s="13"/>
      <c r="R29" s="13"/>
      <c r="S29" s="13"/>
      <c r="T29" s="13"/>
      <c r="U29" s="13"/>
      <c r="X29" s="14"/>
    </row>
    <row r="30" spans="1:24" ht="12.75" customHeight="1" hidden="1">
      <c r="A30" s="21">
        <v>27</v>
      </c>
      <c r="B30" s="23" t="s">
        <v>47</v>
      </c>
      <c r="C30" s="26"/>
      <c r="D30" s="26"/>
      <c r="E30" s="12"/>
      <c r="F30" s="15"/>
      <c r="G30" s="20"/>
      <c r="H30" s="24"/>
      <c r="I30" s="24"/>
      <c r="J30" s="24"/>
      <c r="K30" s="25"/>
      <c r="L30" s="25"/>
      <c r="M30" s="13"/>
      <c r="N30" s="13"/>
      <c r="O30" s="13"/>
      <c r="P30" s="13"/>
      <c r="Q30" s="13"/>
      <c r="R30" s="13"/>
      <c r="S30" s="13"/>
      <c r="T30" s="13"/>
      <c r="U30" s="13"/>
      <c r="X30" s="14"/>
    </row>
    <row r="31" spans="1:24" ht="12.75" customHeight="1" hidden="1">
      <c r="A31" s="27"/>
      <c r="B31" s="28" t="s">
        <v>48</v>
      </c>
      <c r="C31" s="26"/>
      <c r="D31" s="26"/>
      <c r="E31" s="12"/>
      <c r="F31" s="15"/>
      <c r="G31" s="29"/>
      <c r="H31" s="30"/>
      <c r="I31" s="30"/>
      <c r="J31" s="30"/>
      <c r="K31" s="31"/>
      <c r="L31" s="31"/>
      <c r="M31" s="29"/>
      <c r="N31" s="29"/>
      <c r="O31" s="29"/>
      <c r="P31" s="29"/>
      <c r="Q31" s="29"/>
      <c r="R31" s="29"/>
      <c r="S31" s="29"/>
      <c r="T31" s="29"/>
      <c r="U31" s="13"/>
      <c r="X31" s="14"/>
    </row>
    <row r="32" spans="1:24" ht="12.75" customHeight="1">
      <c r="A32" s="40"/>
      <c r="B32" s="41" t="s">
        <v>20</v>
      </c>
      <c r="C32" s="32">
        <f>SUM(C4:C31)</f>
        <v>4056971.1</v>
      </c>
      <c r="D32" s="32">
        <f>SUM(D4:D31)</f>
        <v>889712.82</v>
      </c>
      <c r="E32" s="32">
        <f>SUM(E4:E31)</f>
        <v>1070128.88</v>
      </c>
      <c r="F32" s="32">
        <f>SUM(F4:F31)</f>
        <v>245435.97</v>
      </c>
      <c r="G32" s="32">
        <f>SUM(G4:G31)</f>
        <v>82023.45999999999</v>
      </c>
      <c r="H32" s="32"/>
      <c r="I32" s="32">
        <f>SUM(I4:I31)</f>
        <v>29612.839999999997</v>
      </c>
      <c r="J32" s="32">
        <f>SUM(J4:J31)</f>
        <v>383437.44</v>
      </c>
      <c r="K32" s="32">
        <f>SUM(K4:K31)</f>
        <v>59681.79</v>
      </c>
      <c r="L32" s="32"/>
      <c r="M32" s="32"/>
      <c r="N32" s="32">
        <f>SUM(N4:N31)</f>
        <v>3026.5</v>
      </c>
      <c r="O32" s="32">
        <f>SUM(O4:O31)</f>
        <v>122997.46999999999</v>
      </c>
      <c r="P32" s="32">
        <f>SUM(P4:P31)</f>
        <v>179218.84</v>
      </c>
      <c r="Q32" s="32"/>
      <c r="R32" s="32">
        <f>SUM(R4:R31)</f>
        <v>1920</v>
      </c>
      <c r="S32" s="32"/>
      <c r="T32" s="32"/>
      <c r="U32" s="33">
        <f>SUM(U4:U31)</f>
        <v>7118261.44</v>
      </c>
      <c r="X32" s="34"/>
    </row>
    <row r="34" spans="3:12" ht="15">
      <c r="C34" s="35"/>
      <c r="D34" s="36"/>
      <c r="E34" s="36"/>
      <c r="F34" s="35"/>
      <c r="G34" s="36"/>
      <c r="H34" s="36"/>
      <c r="I34" s="36"/>
      <c r="J34" s="35"/>
      <c r="K34" s="35"/>
      <c r="L34" s="36"/>
    </row>
    <row r="35" spans="3:12" ht="15"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7" ht="15">
      <c r="T37" s="37"/>
    </row>
    <row r="39" ht="15">
      <c r="P39" s="38"/>
    </row>
  </sheetData>
  <sheetProtection/>
  <mergeCells count="1">
    <mergeCell ref="E1:P1"/>
  </mergeCells>
  <printOptions/>
  <pageMargins left="0.7086614173228347" right="0.11811023622047245" top="0.35433070866141736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2019-03-25T13:39:17Z</dcterms:created>
  <dcterms:modified xsi:type="dcterms:W3CDTF">2019-05-13T08:32:15Z</dcterms:modified>
  <cp:category/>
  <cp:version/>
  <cp:contentType/>
  <cp:contentStatus/>
</cp:coreProperties>
</file>