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75" windowWidth="13995" windowHeight="8445" activeTab="0"/>
  </bookViews>
  <sheets>
    <sheet name="липень19 сайт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<sst xmlns="http://schemas.openxmlformats.org/spreadsheetml/2006/main" count="51" uniqueCount="50">
  <si>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№
п/п</t>
  </si>
  <si>
    <t>Найменування шкіл</t>
  </si>
  <si>
    <t xml:space="preserve">
Заробітна плата (освітня субвенція)</t>
  </si>
  <si>
    <t xml:space="preserve">
Нарахування на заробітну плату(освітня субвенція)</t>
  </si>
  <si>
    <t xml:space="preserve">
Заробітна плата (місцевий бюджет)</t>
  </si>
  <si>
    <t xml:space="preserve">
Нарахування на заробітну плату (місцевий бюджет)</t>
  </si>
  <si>
    <t xml:space="preserve">Придбання предметів та матеріалів
</t>
  </si>
  <si>
    <t>Придбання медикаментів</t>
  </si>
  <si>
    <t>Харчування дітей дошкільного віку</t>
  </si>
  <si>
    <t>Харчування учнів 1-4 кл. та пільгової категорії</t>
  </si>
  <si>
    <t>Оплата послуг (крім комунальних) (послуги зв'язку, інтернету, ремонт шк. автобусів та інше)</t>
  </si>
  <si>
    <t>Оплата за екоподаток, пеня та інше</t>
  </si>
  <si>
    <t>Видатки на відрядження</t>
  </si>
  <si>
    <t>Оплата за воду</t>
  </si>
  <si>
    <t>Оплата за електроенергію</t>
  </si>
  <si>
    <t>Оплата за газопостачання</t>
  </si>
  <si>
    <t>Оплата інших енергоносіїв (вугілля)</t>
  </si>
  <si>
    <t>Стипендії</t>
  </si>
  <si>
    <t>Придбання предметів довгострокового використання</t>
  </si>
  <si>
    <t>Кап. ремонт  інших об'єктів</t>
  </si>
  <si>
    <t>Всього</t>
  </si>
  <si>
    <t xml:space="preserve">Бандурський НВК </t>
  </si>
  <si>
    <t>Грушівська ЗОШ І-ІІ ст.</t>
  </si>
  <si>
    <t>Довгопристанська ЗОШ І-ІІІ ст.</t>
  </si>
  <si>
    <t>Жовтнева ЗОШ І-ІІІ ст.</t>
  </si>
  <si>
    <t>Зел. Кошарська ЗОШ І-ІІ ст.</t>
  </si>
  <si>
    <t>Кам’янобалківський НВК</t>
  </si>
  <si>
    <t>Кінецьпільська ЗОШ І-ІІІ ст.</t>
  </si>
  <si>
    <t>Кумарівська ЗОШ І-ІІІ ст.</t>
  </si>
  <si>
    <t>Лисогірська  ЗОШ І-ІІІ ст. №1</t>
  </si>
  <si>
    <t>Лукашівський НВК</t>
  </si>
  <si>
    <t>Мигіївська ЗОШ І-ІІІ ст.</t>
  </si>
  <si>
    <t>Підгороднянська ЗОШ І-ІІІ ст.</t>
  </si>
  <si>
    <t>Полтавський НВК</t>
  </si>
  <si>
    <t>Романовобалківська ЗОШ І-ІІІ ст.</t>
  </si>
  <si>
    <t xml:space="preserve">Синюхинобрідська  ЗОШ І-ІІІ ст. </t>
  </si>
  <si>
    <t>Софіївська  ЗОШ І-ІІІ ст.</t>
  </si>
  <si>
    <t>Станіславчицька ЗОШ І-ІІ ст.</t>
  </si>
  <si>
    <t>Степківська ЗОШ І-ІІІ ст.</t>
  </si>
  <si>
    <t>Тарасівський НВК</t>
  </si>
  <si>
    <t>Чаусівський НВК №1</t>
  </si>
  <si>
    <t>Чаусівський НВК №2</t>
  </si>
  <si>
    <t>Позашкільні заклади</t>
  </si>
  <si>
    <t>методкабінет</t>
  </si>
  <si>
    <t>Бухгалтерия</t>
  </si>
  <si>
    <t>господарча група</t>
  </si>
  <si>
    <t>ДЮСШ</t>
  </si>
  <si>
    <t>Діти всироти</t>
  </si>
  <si>
    <t>Адмін.збір</t>
  </si>
  <si>
    <t xml:space="preserve">Бюджетні видатки на утримання ЗЗСО Липень 2019 р.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</si>
</sst>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/>
    </xf>
    <xf numFmtId="2" fontId="22" fillId="24" borderId="11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2" fontId="20" fillId="0" borderId="11" xfId="0" applyNumberFormat="1" applyFont="1" applyBorder="1" applyAlignment="1">
      <alignment/>
    </xf>
    <xf numFmtId="2" fontId="21" fillId="24" borderId="1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2" fontId="22" fillId="24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9" fillId="0" borderId="11" xfId="0" applyFont="1" applyBorder="1" applyAlignment="1">
      <alignment/>
    </xf>
    <xf numFmtId="2" fontId="22" fillId="24" borderId="14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2" fontId="22" fillId="24" borderId="16" xfId="0" applyNumberFormat="1" applyFont="1" applyFill="1" applyBorder="1" applyAlignment="1">
      <alignment horizontal="center"/>
    </xf>
    <xf numFmtId="2" fontId="22" fillId="24" borderId="17" xfId="0" applyNumberFormat="1" applyFont="1" applyFill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/>
    </xf>
    <xf numFmtId="2" fontId="24" fillId="0" borderId="11" xfId="0" applyNumberFormat="1" applyFont="1" applyBorder="1" applyAlignment="1">
      <alignment/>
    </xf>
    <xf numFmtId="2" fontId="25" fillId="24" borderId="11" xfId="0" applyNumberFormat="1" applyFont="1" applyFill="1" applyBorder="1" applyAlignment="1">
      <alignment/>
    </xf>
    <xf numFmtId="188" fontId="8" fillId="0" borderId="0" xfId="0" applyNumberFormat="1" applyFon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9" fontId="0" fillId="0" borderId="0" xfId="55" applyFont="1" applyAlignment="1">
      <alignment/>
    </xf>
    <xf numFmtId="2" fontId="19" fillId="0" borderId="11" xfId="0" applyNumberFormat="1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11" xfId="0" applyFont="1" applyBorder="1" applyAlignment="1">
      <alignment/>
    </xf>
    <xf numFmtId="2" fontId="26" fillId="24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1" fillId="24" borderId="11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2" fontId="20" fillId="0" borderId="11" xfId="0" applyNumberFormat="1" applyFont="1" applyBorder="1" applyAlignment="1">
      <alignment wrapText="1"/>
    </xf>
    <xf numFmtId="0" fontId="29" fillId="0" borderId="0" xfId="0" applyFont="1" applyAlignment="1">
      <alignment/>
    </xf>
    <xf numFmtId="2" fontId="25" fillId="24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75" zoomScaleNormal="75" workbookViewId="0" topLeftCell="I1">
      <selection activeCell="T34" sqref="T34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5.140625" style="0" customWidth="1"/>
    <col min="4" max="4" width="11.28125" style="0" customWidth="1"/>
    <col min="5" max="5" width="13.8515625" style="0" customWidth="1"/>
    <col min="6" max="6" width="11.421875" style="0" customWidth="1"/>
    <col min="7" max="7" width="12.28125" style="0" customWidth="1"/>
    <col min="8" max="8" width="8.8515625" style="0" customWidth="1"/>
    <col min="9" max="9" width="9.57421875" style="0" customWidth="1"/>
    <col min="10" max="10" width="10.140625" style="0" customWidth="1"/>
    <col min="11" max="11" width="13.57421875" style="0" customWidth="1"/>
    <col min="12" max="12" width="8.57421875" style="0" customWidth="1"/>
    <col min="13" max="13" width="11.7109375" style="0" customWidth="1"/>
    <col min="14" max="14" width="8.00390625" style="0" customWidth="1"/>
    <col min="15" max="15" width="11.8515625" style="0" customWidth="1"/>
    <col min="16" max="16" width="10.8515625" style="0" customWidth="1"/>
    <col min="17" max="17" width="10.421875" style="0" customWidth="1"/>
    <col min="18" max="18" width="8.8515625" style="0" customWidth="1"/>
    <col min="19" max="19" width="12.57421875" style="0" customWidth="1"/>
    <col min="20" max="20" width="10.8515625" style="0" customWidth="1"/>
    <col min="21" max="21" width="13.00390625" style="0" customWidth="1"/>
    <col min="23" max="23" width="15.140625" style="0" customWidth="1"/>
    <col min="24" max="24" width="18.8515625" style="0" customWidth="1"/>
  </cols>
  <sheetData>
    <row r="1" spans="5:16" ht="15.75">
      <c r="E1" s="48" t="s">
        <v>49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ht="15.75" thickBot="1"/>
    <row r="3" spans="1:21" s="2" customFormat="1" ht="115.5" thickBot="1">
      <c r="A3" s="1" t="s">
        <v>0</v>
      </c>
      <c r="B3" s="43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14</v>
      </c>
      <c r="P3" s="41" t="s">
        <v>15</v>
      </c>
      <c r="Q3" s="41" t="s">
        <v>16</v>
      </c>
      <c r="R3" s="41" t="s">
        <v>17</v>
      </c>
      <c r="S3" s="41" t="s">
        <v>18</v>
      </c>
      <c r="T3" s="41" t="s">
        <v>19</v>
      </c>
      <c r="U3" s="42" t="s">
        <v>20</v>
      </c>
    </row>
    <row r="4" spans="1:24" ht="21" customHeight="1">
      <c r="A4" s="3">
        <v>1</v>
      </c>
      <c r="B4" s="44" t="s">
        <v>21</v>
      </c>
      <c r="C4" s="38">
        <v>16839.83</v>
      </c>
      <c r="D4" s="38">
        <f>3704.76</f>
        <v>3704.76</v>
      </c>
      <c r="E4" s="7">
        <f>58889.1+739.56+17791.55+11215.84</f>
        <v>88636.04999999999</v>
      </c>
      <c r="F4" s="6">
        <f>13735.27+162.7+3914.14+2467.49</f>
        <v>20279.6</v>
      </c>
      <c r="G4" s="8"/>
      <c r="H4" s="9">
        <v>80.89</v>
      </c>
      <c r="I4" s="9"/>
      <c r="J4" s="9"/>
      <c r="K4" s="9">
        <v>2736.06</v>
      </c>
      <c r="L4" s="9"/>
      <c r="M4" s="9"/>
      <c r="N4" s="9"/>
      <c r="O4" s="9">
        <v>1270.91</v>
      </c>
      <c r="P4" s="9"/>
      <c r="Q4" s="9"/>
      <c r="R4" s="9"/>
      <c r="S4" s="9"/>
      <c r="T4" s="9"/>
      <c r="U4" s="10">
        <f>C4+D4+E4+F4+G4+H4+I4+J4+K4+L4+M4+N4+O4+P4+Q4+R4+S4+T4</f>
        <v>133548.1</v>
      </c>
      <c r="X4" s="11"/>
    </row>
    <row r="5" spans="1:24" ht="15" customHeight="1">
      <c r="A5" s="3">
        <v>2</v>
      </c>
      <c r="B5" s="35" t="s">
        <v>22</v>
      </c>
      <c r="C5" s="38"/>
      <c r="D5" s="38"/>
      <c r="E5" s="7">
        <v>17338.46</v>
      </c>
      <c r="F5" s="6">
        <v>5003.93</v>
      </c>
      <c r="G5" s="8"/>
      <c r="H5" s="9"/>
      <c r="I5" s="9"/>
      <c r="J5" s="9"/>
      <c r="K5" s="9">
        <v>206.06</v>
      </c>
      <c r="L5" s="9"/>
      <c r="M5" s="9">
        <v>3047.23</v>
      </c>
      <c r="N5" s="9"/>
      <c r="O5" s="9">
        <v>11025.4</v>
      </c>
      <c r="P5" s="9"/>
      <c r="Q5" s="9"/>
      <c r="R5" s="9"/>
      <c r="S5" s="9"/>
      <c r="T5" s="9"/>
      <c r="U5" s="10">
        <f>C5+D5+E5+F5+G5+H5+I5+J5+K5+L5+M5+N5+O5+P5+Q5+R5+S5+T5</f>
        <v>36621.08</v>
      </c>
      <c r="X5" s="11"/>
    </row>
    <row r="6" spans="1:24" ht="15">
      <c r="A6" s="3">
        <v>3</v>
      </c>
      <c r="B6" s="35" t="s">
        <v>23</v>
      </c>
      <c r="C6" s="38"/>
      <c r="D6" s="38"/>
      <c r="E6" s="7">
        <f>527.35+36016.3</f>
        <v>36543.65</v>
      </c>
      <c r="F6" s="6">
        <f>116.02+9913.62</f>
        <v>10029.640000000001</v>
      </c>
      <c r="G6" s="8"/>
      <c r="H6" s="9"/>
      <c r="I6" s="9"/>
      <c r="J6" s="9"/>
      <c r="K6" s="9">
        <v>1253.41</v>
      </c>
      <c r="L6" s="9">
        <v>0.57</v>
      </c>
      <c r="M6" s="9">
        <v>1080</v>
      </c>
      <c r="N6" s="9"/>
      <c r="O6" s="9">
        <v>240.53</v>
      </c>
      <c r="P6" s="9"/>
      <c r="Q6" s="9"/>
      <c r="R6" s="9"/>
      <c r="S6" s="9"/>
      <c r="T6" s="9"/>
      <c r="U6" s="10">
        <f>C6+D6+E6+F6+G6+H6+I6+J6+K6+L6+M6+N6+O6+P6+Q6+R6+S6+T6</f>
        <v>49147.8</v>
      </c>
      <c r="X6" s="11"/>
    </row>
    <row r="7" spans="1:24" ht="15">
      <c r="A7" s="3">
        <v>4</v>
      </c>
      <c r="B7" s="35" t="s">
        <v>24</v>
      </c>
      <c r="C7" s="38"/>
      <c r="D7" s="38"/>
      <c r="E7" s="7">
        <v>35653.4</v>
      </c>
      <c r="F7" s="6">
        <v>9641.19</v>
      </c>
      <c r="G7" s="8"/>
      <c r="H7" s="9"/>
      <c r="I7" s="9"/>
      <c r="J7" s="9"/>
      <c r="K7" s="9">
        <v>206.06</v>
      </c>
      <c r="L7" s="9"/>
      <c r="M7" s="9">
        <v>540</v>
      </c>
      <c r="N7" s="9"/>
      <c r="O7" s="9">
        <v>968.28</v>
      </c>
      <c r="P7" s="9"/>
      <c r="Q7" s="9"/>
      <c r="R7" s="9"/>
      <c r="S7" s="9"/>
      <c r="T7" s="9"/>
      <c r="U7" s="10">
        <f>C7+D7+E7+F7+G7+H7+I7+J7+K7+L7+M7+N7+O7+P7+R7+Q7+S7+T7</f>
        <v>47008.93</v>
      </c>
      <c r="X7" s="11"/>
    </row>
    <row r="8" spans="1:24" ht="14.25" customHeight="1">
      <c r="A8" s="3">
        <v>5</v>
      </c>
      <c r="B8" s="35" t="s">
        <v>25</v>
      </c>
      <c r="C8" s="38"/>
      <c r="D8" s="38"/>
      <c r="E8" s="7">
        <v>21547.14</v>
      </c>
      <c r="F8" s="6">
        <v>5834.67</v>
      </c>
      <c r="G8" s="8"/>
      <c r="H8" s="9"/>
      <c r="I8" s="9"/>
      <c r="J8" s="9"/>
      <c r="K8" s="9">
        <v>293.41</v>
      </c>
      <c r="L8" s="9">
        <v>0.57</v>
      </c>
      <c r="M8" s="9"/>
      <c r="N8" s="9"/>
      <c r="O8" s="9">
        <v>302.88</v>
      </c>
      <c r="P8" s="9"/>
      <c r="Q8" s="9"/>
      <c r="R8" s="9"/>
      <c r="S8" s="9"/>
      <c r="T8" s="9"/>
      <c r="U8" s="10">
        <f>C8+D8+E8+F8+G8+H8+I8+J8+K8+L8+M8+N8+O8+P8+Q8+R8+S8+T8</f>
        <v>27978.67</v>
      </c>
      <c r="X8" s="11"/>
    </row>
    <row r="9" spans="1:24" ht="18.75" customHeight="1" hidden="1">
      <c r="A9" s="3">
        <v>6</v>
      </c>
      <c r="B9" s="35" t="s">
        <v>26</v>
      </c>
      <c r="C9" s="5"/>
      <c r="D9" s="38"/>
      <c r="E9" s="7"/>
      <c r="F9" s="6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X9" s="11"/>
    </row>
    <row r="10" spans="1:24" ht="15">
      <c r="A10" s="3">
        <v>6</v>
      </c>
      <c r="B10" s="35" t="s">
        <v>27</v>
      </c>
      <c r="C10" s="38">
        <v>22874.45</v>
      </c>
      <c r="D10" s="38">
        <v>5950.6</v>
      </c>
      <c r="E10" s="7">
        <f>1579.12+27103.11</f>
        <v>28682.23</v>
      </c>
      <c r="F10" s="6">
        <f>209.49+6417.79</f>
        <v>6627.28</v>
      </c>
      <c r="G10" s="8"/>
      <c r="H10" s="9"/>
      <c r="I10" s="9"/>
      <c r="J10" s="9"/>
      <c r="K10" s="9">
        <v>206.06</v>
      </c>
      <c r="L10" s="9"/>
      <c r="M10" s="9">
        <v>3610.7</v>
      </c>
      <c r="N10" s="9"/>
      <c r="O10" s="9">
        <v>1039.3</v>
      </c>
      <c r="P10" s="9"/>
      <c r="Q10" s="9"/>
      <c r="R10" s="9">
        <v>1200</v>
      </c>
      <c r="S10" s="9"/>
      <c r="T10" s="9"/>
      <c r="U10" s="10">
        <f>C10+D10+E10+F10+G10+H10+I10+J10+K10+L10+M10+N10+O10+P10+Q10+R10+S10+T10</f>
        <v>70190.62</v>
      </c>
      <c r="X10" s="11"/>
    </row>
    <row r="11" spans="1:24" ht="14.25" customHeight="1">
      <c r="A11" s="3">
        <v>7</v>
      </c>
      <c r="B11" s="35" t="s">
        <v>28</v>
      </c>
      <c r="C11" s="38">
        <v>7065.87</v>
      </c>
      <c r="D11" s="38">
        <v>1554.49</v>
      </c>
      <c r="E11" s="7">
        <f>499.89+36959.11</f>
        <v>37459</v>
      </c>
      <c r="F11" s="6">
        <f>503.36+8590.04</f>
        <v>9093.400000000001</v>
      </c>
      <c r="G11" s="8"/>
      <c r="H11" s="9"/>
      <c r="I11" s="9"/>
      <c r="J11" s="9"/>
      <c r="K11" s="9">
        <v>1166.06</v>
      </c>
      <c r="L11" s="9"/>
      <c r="M11" s="9">
        <v>540</v>
      </c>
      <c r="N11" s="9"/>
      <c r="O11" s="9">
        <v>840.35</v>
      </c>
      <c r="P11" s="9"/>
      <c r="Q11" s="9"/>
      <c r="R11" s="9"/>
      <c r="S11" s="9"/>
      <c r="T11" s="9"/>
      <c r="U11" s="10">
        <f>C11+D11+E11++F11+G11+H11+I11+J11+K11+L11+M11+N11+O11+P11+Q11+R11+S11+T11</f>
        <v>57719.17</v>
      </c>
      <c r="X11" s="11"/>
    </row>
    <row r="12" spans="1:24" ht="15" customHeight="1">
      <c r="A12" s="3">
        <v>8</v>
      </c>
      <c r="B12" s="35" t="s">
        <v>29</v>
      </c>
      <c r="C12" s="38">
        <v>12459.87</v>
      </c>
      <c r="D12" s="38">
        <v>3357.31</v>
      </c>
      <c r="E12" s="7">
        <f>558.78+73692.36</f>
        <v>74251.14</v>
      </c>
      <c r="F12" s="6">
        <f>122.93+16459.83</f>
        <v>16582.760000000002</v>
      </c>
      <c r="G12" s="8"/>
      <c r="H12" s="9"/>
      <c r="I12" s="9"/>
      <c r="J12" s="9"/>
      <c r="K12" s="9">
        <v>197022.41</v>
      </c>
      <c r="L12" s="9">
        <v>0.58</v>
      </c>
      <c r="M12" s="9">
        <v>1243.7</v>
      </c>
      <c r="N12" s="9"/>
      <c r="O12" s="9">
        <v>1573.79</v>
      </c>
      <c r="P12" s="9"/>
      <c r="Q12" s="9"/>
      <c r="R12" s="9">
        <v>1000</v>
      </c>
      <c r="S12" s="9"/>
      <c r="T12" s="9"/>
      <c r="U12" s="10">
        <f>C12+D12+E12+F12+G12+H12+I12+J12+K12+L12+M12+N12+O12+P12+Q12+R12+S12+T12</f>
        <v>307491.56</v>
      </c>
      <c r="X12" s="11"/>
    </row>
    <row r="13" spans="1:24" ht="15">
      <c r="A13" s="3">
        <v>9</v>
      </c>
      <c r="B13" s="35" t="s">
        <v>30</v>
      </c>
      <c r="C13" s="38"/>
      <c r="D13" s="38"/>
      <c r="E13" s="7">
        <f>22960.69</f>
        <v>22960.69</v>
      </c>
      <c r="F13" s="6">
        <f>9092.16+860.98</f>
        <v>9953.14</v>
      </c>
      <c r="G13" s="8"/>
      <c r="H13" s="9"/>
      <c r="I13" s="9"/>
      <c r="J13" s="9"/>
      <c r="K13" s="9">
        <v>1166.06</v>
      </c>
      <c r="L13" s="9"/>
      <c r="M13" s="9">
        <v>360</v>
      </c>
      <c r="N13" s="9"/>
      <c r="O13" s="9">
        <v>350.39</v>
      </c>
      <c r="P13" s="9"/>
      <c r="Q13" s="9"/>
      <c r="R13" s="9"/>
      <c r="S13" s="9"/>
      <c r="T13" s="9"/>
      <c r="U13" s="10">
        <f>C13+D13+E13+F13+G13+H13+I13+J13+K13+L13+M13+N13+O13+P13+Q13+R13+S13+T13</f>
        <v>34790.28</v>
      </c>
      <c r="X13" s="11"/>
    </row>
    <row r="14" spans="1:24" ht="15">
      <c r="A14" s="3">
        <v>10</v>
      </c>
      <c r="B14" s="35" t="s">
        <v>31</v>
      </c>
      <c r="C14" s="38">
        <v>7784.88</v>
      </c>
      <c r="D14" s="38">
        <v>1885.54</v>
      </c>
      <c r="E14" s="7">
        <f>66055.7+1080.9</f>
        <v>67136.59999999999</v>
      </c>
      <c r="F14" s="6">
        <f>14276.31+546.29</f>
        <v>14822.599999999999</v>
      </c>
      <c r="G14" s="8"/>
      <c r="H14" s="9"/>
      <c r="I14" s="9"/>
      <c r="J14" s="9"/>
      <c r="K14" s="9">
        <v>151206.06</v>
      </c>
      <c r="L14" s="9"/>
      <c r="M14" s="9">
        <v>620.01</v>
      </c>
      <c r="N14" s="9">
        <v>362.02</v>
      </c>
      <c r="O14" s="9">
        <v>932.4</v>
      </c>
      <c r="P14" s="9"/>
      <c r="Q14" s="9"/>
      <c r="R14" s="9">
        <v>2500</v>
      </c>
      <c r="S14" s="9"/>
      <c r="T14" s="9"/>
      <c r="U14" s="10">
        <f>C14+D14+E14+F14+G14+H14+I14+J14+K14+L14+M14+N14+O14+P14+Q14+R14+S14+T14</f>
        <v>247250.11</v>
      </c>
      <c r="X14" s="11"/>
    </row>
    <row r="15" spans="1:24" ht="15">
      <c r="A15" s="3">
        <v>11</v>
      </c>
      <c r="B15" s="35" t="s">
        <v>32</v>
      </c>
      <c r="C15" s="38">
        <f>-11918.54+9757.24</f>
        <v>-2161.300000000001</v>
      </c>
      <c r="D15" s="38">
        <v>-2622.07</v>
      </c>
      <c r="E15" s="7">
        <f>64214.38+1674.74</f>
        <v>65889.12</v>
      </c>
      <c r="F15" s="12">
        <f>14784.35+368.44</f>
        <v>15152.79</v>
      </c>
      <c r="G15" s="13"/>
      <c r="H15" s="9"/>
      <c r="I15" s="9"/>
      <c r="J15" s="9"/>
      <c r="K15" s="9">
        <v>146689.06</v>
      </c>
      <c r="L15" s="9"/>
      <c r="M15" s="9"/>
      <c r="N15" s="9">
        <v>125.4</v>
      </c>
      <c r="O15" s="9">
        <v>733.45</v>
      </c>
      <c r="P15" s="9"/>
      <c r="Q15" s="9"/>
      <c r="R15" s="9">
        <v>200</v>
      </c>
      <c r="S15" s="9"/>
      <c r="T15" s="9"/>
      <c r="U15" s="10">
        <f>C15+D15+E15+F15+G15+H15+I15+J15+K15+L15+M15+N15+O15+P15+Q15+R15+S15+T15</f>
        <v>224006.44999999998</v>
      </c>
      <c r="X15" s="11"/>
    </row>
    <row r="16" spans="1:24" ht="15">
      <c r="A16" s="3">
        <v>12</v>
      </c>
      <c r="B16" s="35" t="s">
        <v>33</v>
      </c>
      <c r="C16" s="38">
        <v>11689.61</v>
      </c>
      <c r="D16" s="38">
        <v>2574.89</v>
      </c>
      <c r="E16" s="7">
        <f>37201.36+12860.41+7580.8</f>
        <v>57642.57000000001</v>
      </c>
      <c r="F16" s="12">
        <f>9059.95+2829.29+1672.75</f>
        <v>13561.990000000002</v>
      </c>
      <c r="G16" s="13"/>
      <c r="H16" s="9"/>
      <c r="I16" s="9"/>
      <c r="J16" s="9"/>
      <c r="K16" s="9">
        <v>206.06</v>
      </c>
      <c r="L16" s="9"/>
      <c r="M16" s="9">
        <v>1260</v>
      </c>
      <c r="N16" s="9"/>
      <c r="O16" s="9">
        <v>457.29</v>
      </c>
      <c r="P16" s="9"/>
      <c r="Q16" s="9"/>
      <c r="R16" s="9"/>
      <c r="S16" s="9"/>
      <c r="T16" s="9"/>
      <c r="U16" s="10">
        <f>C16+D16+E16+F16+G16+H16+I16+J16+K16+L16+M16+N16+O16+P16+Q16+R16+S16+T16</f>
        <v>87392.41</v>
      </c>
      <c r="X16" s="11"/>
    </row>
    <row r="17" spans="1:24" ht="14.25" customHeight="1">
      <c r="A17" s="3">
        <v>13</v>
      </c>
      <c r="B17" s="35" t="s">
        <v>34</v>
      </c>
      <c r="C17" s="38">
        <v>32276.8</v>
      </c>
      <c r="D17" s="38">
        <v>7112.37</v>
      </c>
      <c r="E17" s="7">
        <f>527.32+42803.22</f>
        <v>43330.54</v>
      </c>
      <c r="F17" s="12">
        <f>148.08+10389.32</f>
        <v>10537.4</v>
      </c>
      <c r="G17" s="13">
        <v>612</v>
      </c>
      <c r="H17" s="9">
        <v>773.17</v>
      </c>
      <c r="I17" s="9"/>
      <c r="J17" s="9"/>
      <c r="K17" s="9">
        <v>293.41</v>
      </c>
      <c r="L17" s="9">
        <v>0.57</v>
      </c>
      <c r="M17" s="9">
        <v>3236.13</v>
      </c>
      <c r="N17" s="9">
        <v>40</v>
      </c>
      <c r="O17" s="9">
        <v>1208.43</v>
      </c>
      <c r="P17" s="9"/>
      <c r="Q17" s="9"/>
      <c r="R17" s="9">
        <v>1700</v>
      </c>
      <c r="S17" s="9"/>
      <c r="T17" s="9"/>
      <c r="U17" s="10">
        <f>T17+S17+R17+Q17+P17+O17+N17+M17+L17+K17+J17+I17+H17+G17+F17+E17+D17+C17</f>
        <v>101120.82</v>
      </c>
      <c r="X17" s="11"/>
    </row>
    <row r="18" spans="1:24" ht="15" customHeight="1">
      <c r="A18" s="3">
        <v>14</v>
      </c>
      <c r="B18" s="35" t="s">
        <v>35</v>
      </c>
      <c r="C18" s="38">
        <v>19704.65</v>
      </c>
      <c r="D18" s="38">
        <v>4597.4</v>
      </c>
      <c r="E18" s="7">
        <f>462.24+40717.35</f>
        <v>41179.59</v>
      </c>
      <c r="F18" s="12">
        <f>101.69+8973.89</f>
        <v>9075.58</v>
      </c>
      <c r="G18" s="13"/>
      <c r="H18" s="9"/>
      <c r="I18" s="9"/>
      <c r="J18" s="9"/>
      <c r="K18" s="9">
        <v>206.06</v>
      </c>
      <c r="L18" s="9"/>
      <c r="M18" s="9">
        <v>1760</v>
      </c>
      <c r="N18" s="9"/>
      <c r="O18" s="9">
        <v>1573.79</v>
      </c>
      <c r="P18" s="9"/>
      <c r="Q18" s="9"/>
      <c r="R18" s="9"/>
      <c r="S18" s="9"/>
      <c r="T18" s="9"/>
      <c r="U18" s="10">
        <f>C18+D18+E18+F18+G18+H18+I18+J18+K18+L18+M18+N18+O18+P18+Q18+R18+S18+T18</f>
        <v>78097.06999999999</v>
      </c>
      <c r="X18" s="11"/>
    </row>
    <row r="19" spans="1:24" ht="15">
      <c r="A19" s="3">
        <v>15</v>
      </c>
      <c r="B19" s="35" t="s">
        <v>36</v>
      </c>
      <c r="C19" s="38"/>
      <c r="D19" s="38"/>
      <c r="E19" s="7">
        <f>1198.26+54549.32</f>
        <v>55747.58</v>
      </c>
      <c r="F19" s="12">
        <f>263.62+12028.93</f>
        <v>12292.550000000001</v>
      </c>
      <c r="G19" s="13">
        <v>1285.2</v>
      </c>
      <c r="H19" s="9">
        <v>164.25</v>
      </c>
      <c r="I19" s="9"/>
      <c r="J19" s="9"/>
      <c r="K19" s="9">
        <v>293.41</v>
      </c>
      <c r="L19" s="9">
        <v>0.57</v>
      </c>
      <c r="M19" s="9">
        <v>420.01</v>
      </c>
      <c r="N19" s="9"/>
      <c r="O19" s="9">
        <v>1015.54</v>
      </c>
      <c r="P19" s="9"/>
      <c r="Q19" s="9"/>
      <c r="R19" s="9">
        <v>1000</v>
      </c>
      <c r="S19" s="9"/>
      <c r="T19" s="9"/>
      <c r="U19" s="10">
        <f aca="true" t="shared" si="0" ref="U19:U24">C19+D19+E19+F19+G19+H19+I19+J19+K19+L19+M19+N19+O19+P19+Q19+R19+S19+T19</f>
        <v>72219.11</v>
      </c>
      <c r="X19" s="11"/>
    </row>
    <row r="20" spans="1:24" ht="15">
      <c r="A20" s="3">
        <v>16</v>
      </c>
      <c r="B20" s="35" t="s">
        <v>37</v>
      </c>
      <c r="C20" s="38"/>
      <c r="D20" s="38"/>
      <c r="E20" s="7">
        <f>26264.29</f>
        <v>26264.29</v>
      </c>
      <c r="F20" s="12">
        <v>6266.19</v>
      </c>
      <c r="G20" s="13"/>
      <c r="H20" s="9"/>
      <c r="I20" s="9"/>
      <c r="J20" s="9"/>
      <c r="K20" s="9">
        <v>206.06</v>
      </c>
      <c r="L20" s="9"/>
      <c r="M20" s="9">
        <v>360</v>
      </c>
      <c r="N20" s="9"/>
      <c r="O20" s="9">
        <v>139.57</v>
      </c>
      <c r="P20" s="9"/>
      <c r="Q20" s="9"/>
      <c r="R20" s="9"/>
      <c r="S20" s="9"/>
      <c r="T20" s="9"/>
      <c r="U20" s="10">
        <f t="shared" si="0"/>
        <v>33236.11</v>
      </c>
      <c r="X20" s="11"/>
    </row>
    <row r="21" spans="1:24" ht="15">
      <c r="A21" s="3">
        <v>17</v>
      </c>
      <c r="B21" s="35" t="s">
        <v>38</v>
      </c>
      <c r="C21" s="38">
        <v>4983.53</v>
      </c>
      <c r="D21" s="38">
        <f>1096.38+335.34</f>
        <v>1431.72</v>
      </c>
      <c r="E21" s="7">
        <f>29850.49+256.79</f>
        <v>30107.280000000002</v>
      </c>
      <c r="F21" s="12">
        <f>6567.11+21.6</f>
        <v>6588.71</v>
      </c>
      <c r="G21" s="13"/>
      <c r="H21" s="9"/>
      <c r="I21" s="9"/>
      <c r="J21" s="9"/>
      <c r="K21" s="9">
        <v>293.41</v>
      </c>
      <c r="L21" s="9">
        <v>0.57</v>
      </c>
      <c r="M21" s="9">
        <v>2003.72</v>
      </c>
      <c r="N21" s="9"/>
      <c r="O21" s="9">
        <v>671.09</v>
      </c>
      <c r="P21" s="9"/>
      <c r="Q21" s="9"/>
      <c r="R21" s="9">
        <v>400</v>
      </c>
      <c r="S21" s="9"/>
      <c r="T21" s="9"/>
      <c r="U21" s="10">
        <f t="shared" si="0"/>
        <v>46480.03</v>
      </c>
      <c r="X21" s="11"/>
    </row>
    <row r="22" spans="1:24" ht="15">
      <c r="A22" s="3">
        <v>18</v>
      </c>
      <c r="B22" s="35" t="s">
        <v>39</v>
      </c>
      <c r="C22" s="38">
        <v>4277.6</v>
      </c>
      <c r="D22" s="38">
        <v>941.07</v>
      </c>
      <c r="E22" s="7">
        <f>20291.53+10041.38+6301.38</f>
        <v>36634.28999999999</v>
      </c>
      <c r="F22" s="12">
        <f>5031.51+2209.1+1386.3</f>
        <v>8626.91</v>
      </c>
      <c r="G22" s="13"/>
      <c r="H22" s="9"/>
      <c r="I22" s="9">
        <f>3113.71+3.54</f>
        <v>3117.25</v>
      </c>
      <c r="J22" s="9"/>
      <c r="K22" s="9">
        <v>293.41</v>
      </c>
      <c r="L22" s="9">
        <v>0.57</v>
      </c>
      <c r="M22" s="9"/>
      <c r="N22" s="9"/>
      <c r="O22" s="9">
        <v>3607.83</v>
      </c>
      <c r="P22" s="9"/>
      <c r="Q22" s="9"/>
      <c r="R22" s="9"/>
      <c r="S22" s="9"/>
      <c r="T22" s="9"/>
      <c r="U22" s="10">
        <f t="shared" si="0"/>
        <v>57498.93</v>
      </c>
      <c r="X22" s="11"/>
    </row>
    <row r="23" spans="1:24" ht="15">
      <c r="A23" s="3">
        <v>19</v>
      </c>
      <c r="B23" s="35" t="s">
        <v>40</v>
      </c>
      <c r="C23" s="38">
        <f>2550.91+13293.44</f>
        <v>15844.35</v>
      </c>
      <c r="D23" s="38">
        <v>561.2</v>
      </c>
      <c r="E23" s="7">
        <f>4125.28+37319.47+5523.59+14298.15</f>
        <v>61266.49</v>
      </c>
      <c r="F23" s="12">
        <f>918.06+8174.02+1215319+4959.46</f>
        <v>1229370.54</v>
      </c>
      <c r="G23" s="13"/>
      <c r="H23" s="9"/>
      <c r="I23" s="9"/>
      <c r="J23" s="9"/>
      <c r="K23" s="9">
        <v>293.41</v>
      </c>
      <c r="L23" s="9">
        <v>0.57</v>
      </c>
      <c r="M23" s="9">
        <v>1540.04</v>
      </c>
      <c r="N23" s="9"/>
      <c r="O23" s="9">
        <v>264.28</v>
      </c>
      <c r="P23" s="9"/>
      <c r="Q23" s="9"/>
      <c r="R23" s="9"/>
      <c r="S23" s="9"/>
      <c r="T23" s="9"/>
      <c r="U23" s="10">
        <f t="shared" si="0"/>
        <v>1309140.8800000001</v>
      </c>
      <c r="X23" s="11"/>
    </row>
    <row r="24" spans="1:24" ht="15">
      <c r="A24" s="14">
        <v>20</v>
      </c>
      <c r="B24" s="15" t="s">
        <v>41</v>
      </c>
      <c r="C24" s="38">
        <v>13992.14</v>
      </c>
      <c r="D24" s="38">
        <v>2485.24</v>
      </c>
      <c r="E24" s="7">
        <f>21708.32+7507.88+1320.86</f>
        <v>30537.06</v>
      </c>
      <c r="F24" s="12">
        <f>4775.83+1766.32+290.59</f>
        <v>6832.74</v>
      </c>
      <c r="G24" s="13"/>
      <c r="H24" s="9"/>
      <c r="I24" s="9"/>
      <c r="J24" s="9"/>
      <c r="K24" s="9">
        <v>293.41</v>
      </c>
      <c r="L24" s="9">
        <v>0.57</v>
      </c>
      <c r="M24" s="9">
        <v>800.01</v>
      </c>
      <c r="N24" s="9"/>
      <c r="O24" s="9">
        <v>2176.58</v>
      </c>
      <c r="P24" s="9"/>
      <c r="Q24" s="9"/>
      <c r="R24" s="9"/>
      <c r="S24" s="9"/>
      <c r="T24" s="9"/>
      <c r="U24" s="10">
        <f t="shared" si="0"/>
        <v>57117.75000000001</v>
      </c>
      <c r="X24" s="11"/>
    </row>
    <row r="25" spans="1:24" ht="15" customHeight="1" hidden="1">
      <c r="A25" s="3">
        <v>22</v>
      </c>
      <c r="B25" s="4" t="s">
        <v>42</v>
      </c>
      <c r="C25" s="5"/>
      <c r="D25" s="5"/>
      <c r="E25" s="16"/>
      <c r="F25" s="12"/>
      <c r="G25" s="13"/>
      <c r="H25" s="10"/>
      <c r="I25" s="10"/>
      <c r="J25" s="10"/>
      <c r="K25" s="9"/>
      <c r="L25" s="9"/>
      <c r="M25" s="10"/>
      <c r="N25" s="10"/>
      <c r="O25" s="9"/>
      <c r="P25" s="10"/>
      <c r="Q25" s="9"/>
      <c r="R25" s="10"/>
      <c r="S25" s="10"/>
      <c r="T25" s="10"/>
      <c r="U25" s="10"/>
      <c r="X25" s="11"/>
    </row>
    <row r="26" spans="1:24" ht="15" hidden="1">
      <c r="A26" s="18">
        <v>23</v>
      </c>
      <c r="B26" s="4" t="s">
        <v>43</v>
      </c>
      <c r="C26" s="5"/>
      <c r="D26" s="5"/>
      <c r="E26" s="16"/>
      <c r="F26" s="12"/>
      <c r="G26" s="17"/>
      <c r="H26" s="10"/>
      <c r="I26" s="10"/>
      <c r="J26" s="10"/>
      <c r="K26" s="9"/>
      <c r="L26" s="9"/>
      <c r="M26" s="10"/>
      <c r="N26" s="9"/>
      <c r="O26" s="9"/>
      <c r="P26" s="9"/>
      <c r="Q26" s="10"/>
      <c r="R26" s="10"/>
      <c r="S26" s="10"/>
      <c r="T26" s="10"/>
      <c r="U26" s="10"/>
      <c r="X26" s="11"/>
    </row>
    <row r="27" spans="1:24" ht="15" hidden="1">
      <c r="A27" s="18">
        <v>24</v>
      </c>
      <c r="B27" s="4" t="s">
        <v>44</v>
      </c>
      <c r="C27" s="5"/>
      <c r="D27" s="5"/>
      <c r="E27" s="16"/>
      <c r="F27" s="12"/>
      <c r="G27" s="13"/>
      <c r="H27" s="10"/>
      <c r="I27" s="10"/>
      <c r="J27" s="10"/>
      <c r="K27" s="9"/>
      <c r="L27" s="19"/>
      <c r="M27" s="10"/>
      <c r="N27" s="9"/>
      <c r="O27" s="9"/>
      <c r="P27" s="9"/>
      <c r="Q27" s="10"/>
      <c r="R27" s="10"/>
      <c r="S27" s="10"/>
      <c r="T27" s="10"/>
      <c r="U27" s="10"/>
      <c r="X27" s="11"/>
    </row>
    <row r="28" spans="1:24" ht="12.75" customHeight="1" hidden="1">
      <c r="A28" s="18">
        <v>25</v>
      </c>
      <c r="B28" s="4" t="s">
        <v>45</v>
      </c>
      <c r="C28" s="5"/>
      <c r="D28" s="5"/>
      <c r="E28" s="16"/>
      <c r="F28" s="12"/>
      <c r="G28" s="13"/>
      <c r="H28" s="10"/>
      <c r="I28" s="10"/>
      <c r="J28" s="10"/>
      <c r="K28" s="9"/>
      <c r="L28" s="9"/>
      <c r="M28" s="10"/>
      <c r="N28" s="9"/>
      <c r="O28" s="9"/>
      <c r="P28" s="9"/>
      <c r="Q28" s="10"/>
      <c r="R28" s="10"/>
      <c r="S28" s="10"/>
      <c r="T28" s="10"/>
      <c r="U28" s="10"/>
      <c r="X28" s="11"/>
    </row>
    <row r="29" spans="1:24" ht="12" customHeight="1" hidden="1">
      <c r="A29" s="18">
        <v>26</v>
      </c>
      <c r="B29" s="20" t="s">
        <v>46</v>
      </c>
      <c r="C29" s="5"/>
      <c r="D29" s="5"/>
      <c r="E29" s="7"/>
      <c r="F29" s="12"/>
      <c r="G29" s="13"/>
      <c r="H29" s="21"/>
      <c r="I29" s="21"/>
      <c r="J29" s="21"/>
      <c r="K29" s="9"/>
      <c r="L29" s="22"/>
      <c r="M29" s="10"/>
      <c r="N29" s="10"/>
      <c r="O29" s="10"/>
      <c r="P29" s="10"/>
      <c r="Q29" s="10"/>
      <c r="R29" s="10"/>
      <c r="S29" s="10"/>
      <c r="T29" s="10"/>
      <c r="U29" s="10"/>
      <c r="X29" s="11"/>
    </row>
    <row r="30" spans="1:24" ht="12.75" customHeight="1" hidden="1">
      <c r="A30" s="18">
        <v>27</v>
      </c>
      <c r="B30" s="20" t="s">
        <v>47</v>
      </c>
      <c r="C30" s="23"/>
      <c r="D30" s="23"/>
      <c r="E30" s="9"/>
      <c r="F30" s="12"/>
      <c r="G30" s="17"/>
      <c r="H30" s="21"/>
      <c r="I30" s="21"/>
      <c r="J30" s="21"/>
      <c r="K30" s="22"/>
      <c r="L30" s="22"/>
      <c r="M30" s="10"/>
      <c r="N30" s="10"/>
      <c r="O30" s="10"/>
      <c r="P30" s="10"/>
      <c r="Q30" s="10"/>
      <c r="R30" s="10"/>
      <c r="S30" s="10"/>
      <c r="T30" s="10"/>
      <c r="U30" s="10"/>
      <c r="X30" s="11"/>
    </row>
    <row r="31" spans="1:24" ht="12.75" customHeight="1" hidden="1">
      <c r="A31" s="24"/>
      <c r="B31" s="25" t="s">
        <v>48</v>
      </c>
      <c r="C31" s="23"/>
      <c r="D31" s="23"/>
      <c r="E31" s="9"/>
      <c r="F31" s="12"/>
      <c r="G31" s="26"/>
      <c r="H31" s="27"/>
      <c r="I31" s="27"/>
      <c r="J31" s="27"/>
      <c r="K31" s="28"/>
      <c r="L31" s="28"/>
      <c r="M31" s="26"/>
      <c r="N31" s="26"/>
      <c r="O31" s="26"/>
      <c r="P31" s="26"/>
      <c r="Q31" s="26"/>
      <c r="R31" s="26"/>
      <c r="S31" s="26"/>
      <c r="T31" s="26"/>
      <c r="U31" s="10"/>
      <c r="X31" s="11"/>
    </row>
    <row r="32" spans="1:24" ht="12.75" customHeight="1">
      <c r="A32" s="36"/>
      <c r="B32" s="37" t="s">
        <v>20</v>
      </c>
      <c r="C32" s="46">
        <f>C4+C5+C6+C7+C8+C10+C11+C12+C13+C14+C15+C16+C17+C18+C19+C20+C21+C22+C23+C24</f>
        <v>167632.28000000003</v>
      </c>
      <c r="D32" s="46">
        <f>D4+D5+D6+D7+D8+D10+D11+D12+D13+D15+D14+D16+D17+D18+D19+D20+D21+D22+D23+D24</f>
        <v>33534.520000000004</v>
      </c>
      <c r="E32" s="29">
        <f>E4+E5+E6+E7+E8+E11+E10+E12+E13+E14+E15+E16+E17+E18+E19+E20+E21+E22+E23+E24</f>
        <v>878807.17</v>
      </c>
      <c r="F32" s="29">
        <f>F23+F22+F21+F20+F19+F18+F17+F16+F15+F14+F13+F12+F11+F10+F8+F7+F6+F5+F4+F24</f>
        <v>1426173.6099999996</v>
      </c>
      <c r="G32" s="29">
        <f>G4+G5+G6+G7+G8+G10+G11+G12+G13+G14+G15+G16+G17+G18+G19+G20+G21+G22+G23+G24</f>
        <v>1897.2</v>
      </c>
      <c r="H32" s="29">
        <f>H4+H5+H6+H7+H8+H10+H11+H12+H13+H14+H15+H16+H17+H18+H19+H20+H21+H22+H23+H24</f>
        <v>1018.31</v>
      </c>
      <c r="I32" s="29">
        <f>I4+I5+I6+I7+I8+I10+I11+I12+I13+I14+I15+I16+I17+I18+I19+I20+I21+I22+I23+I24</f>
        <v>3117.25</v>
      </c>
      <c r="J32" s="29">
        <f>J4+J5+J6+J7+J8+J10+J11+J12+J13+J15+J14+J16+J17+J18+J19+J20+J21+J22+J23+J24</f>
        <v>0</v>
      </c>
      <c r="K32" s="29">
        <f>K4+K5+K24+K23+K22+K21+K20+K19+K18+K17+K16+K15+K14+K13+K12+K11+K10+K8+K7+K6</f>
        <v>504529.3499999999</v>
      </c>
      <c r="L32" s="29">
        <f>L4+L5+L6+L7+L8+L11+L10+L12+L13+L14+L15+L16+L17+L18+L19+L20+L21+L22+L23+L24</f>
        <v>5.14</v>
      </c>
      <c r="M32" s="29">
        <f>M5+M6+M7+M10+M11+M12+M13+M14+M17+M16+M18+M19+M20+M21+M23+M24</f>
        <v>22421.55</v>
      </c>
      <c r="N32" s="29">
        <f>N4+N6+N5+N7+N8+N10+N11+N12+N13+N14+N15+N16+N17+N18+N19+N20+N21+N22+N23+N24</f>
        <v>527.42</v>
      </c>
      <c r="O32" s="29">
        <f>O4+O5+O6+O7+O10+O8+O11+O12+O13+O14+O15+O16+O17+O18+O19+O20+O21+O22+O23+O24</f>
        <v>30392.08</v>
      </c>
      <c r="P32" s="29"/>
      <c r="Q32" s="29"/>
      <c r="R32" s="29">
        <f>R4+R5+R6+R7+R8+R10+R11+R12+R13+R14+R15+R16+R17+R18+R19+R20+R22+R21+R23+R24</f>
        <v>8000</v>
      </c>
      <c r="S32" s="29"/>
      <c r="T32" s="29"/>
      <c r="U32" s="30">
        <f>C32+D32+E32+F32+G32+H32+I32+J32+K32+L32+M32+N32+O32+Q32+P32+R32+S32++T32</f>
        <v>3078055.8800000004</v>
      </c>
      <c r="X32" s="31"/>
    </row>
    <row r="33" ht="21" customHeight="1"/>
    <row r="34" spans="2:16" ht="15" customHeight="1">
      <c r="B34" s="39"/>
      <c r="C34" s="33"/>
      <c r="D34" s="33"/>
      <c r="E34" s="32"/>
      <c r="F34" s="32"/>
      <c r="G34" s="33"/>
      <c r="I34" s="49"/>
      <c r="J34" s="49"/>
      <c r="K34" s="49"/>
      <c r="L34" s="49"/>
      <c r="M34" s="49"/>
      <c r="N34" s="49"/>
      <c r="O34" s="49"/>
      <c r="P34" s="49"/>
    </row>
    <row r="35" spans="2:16" ht="6" customHeight="1">
      <c r="B35" s="39"/>
      <c r="C35" s="33"/>
      <c r="D35" s="33"/>
      <c r="E35" s="33"/>
      <c r="F35" s="33"/>
      <c r="G35" s="33"/>
      <c r="I35" s="49"/>
      <c r="J35" s="49"/>
      <c r="K35" s="49"/>
      <c r="L35" s="49"/>
      <c r="M35" s="49"/>
      <c r="N35" s="49"/>
      <c r="O35" s="49"/>
      <c r="P35" s="49"/>
    </row>
    <row r="36" ht="15" hidden="1"/>
    <row r="37" ht="9" customHeight="1">
      <c r="O37" s="47"/>
    </row>
    <row r="38" ht="15" hidden="1"/>
    <row r="39" ht="15" customHeight="1" hidden="1">
      <c r="K39" s="34"/>
    </row>
    <row r="40" spans="9:15" ht="15.75">
      <c r="I40" s="50"/>
      <c r="J40" s="50"/>
      <c r="K40" s="50"/>
      <c r="L40" s="50"/>
      <c r="M40" s="50"/>
      <c r="N40" s="50"/>
      <c r="O40" s="50"/>
    </row>
    <row r="41" spans="9:14" ht="15.75">
      <c r="I41" s="45"/>
      <c r="J41" s="45"/>
      <c r="K41" s="45"/>
      <c r="L41" s="45"/>
      <c r="M41" s="45"/>
      <c r="N41" s="40"/>
    </row>
  </sheetData>
  <sheetProtection/>
  <mergeCells count="3">
    <mergeCell ref="E1:P1"/>
    <mergeCell ref="I34:P35"/>
    <mergeCell ref="I40:O40"/>
  </mergeCells>
  <printOptions/>
  <pageMargins left="0.7086614173228347" right="0.11811023622047245" top="0.35433070866141736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2019-06-12T07:10:41Z</cp:lastPrinted>
  <dcterms:created xsi:type="dcterms:W3CDTF">2019-03-25T13:39:17Z</dcterms:created>
  <dcterms:modified xsi:type="dcterms:W3CDTF">2019-08-13T05:43:55Z</dcterms:modified>
  <cp:category/>
  <cp:version/>
  <cp:contentType/>
  <cp:contentStatus/>
</cp:coreProperties>
</file>